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-870" windowWidth="15375" windowHeight="8955"/>
  </bookViews>
  <sheets>
    <sheet name="BOM" sheetId="1" r:id="rId1"/>
    <sheet name="Kossel frame calculator" sheetId="2" r:id="rId2"/>
    <sheet name="Kossel Mini Calculator" sheetId="3" r:id="rId3"/>
  </sheets>
  <calcPr calcId="125725"/>
</workbook>
</file>

<file path=xl/calcChain.xml><?xml version="1.0" encoding="utf-8"?>
<calcChain xmlns="http://schemas.openxmlformats.org/spreadsheetml/2006/main">
  <c r="E12" i="1"/>
  <c r="E52" s="1"/>
  <c r="E7"/>
  <c r="E33"/>
  <c r="F13" i="3"/>
  <c r="F4" i="1"/>
  <c r="A21" i="3"/>
  <c r="A18"/>
  <c r="A12" s="1"/>
  <c r="D18" l="1"/>
  <c r="A11"/>
  <c r="A16"/>
  <c r="A19" s="1"/>
  <c r="A20" l="1"/>
  <c r="D20" s="1"/>
  <c r="D19"/>
  <c r="A13"/>
  <c r="A14" l="1"/>
  <c r="A22" s="1"/>
  <c r="D22" s="1"/>
  <c r="D13"/>
  <c r="A15"/>
  <c r="E41" i="1"/>
  <c r="E19"/>
  <c r="A18" i="2"/>
  <c r="A19" s="1"/>
  <c r="A16"/>
  <c r="A17" s="1"/>
  <c r="A15"/>
  <c r="A8"/>
  <c r="A9" s="1"/>
  <c r="A6"/>
  <c r="A7" s="1"/>
  <c r="A5"/>
  <c r="E53" i="1" l="1"/>
  <c r="I52" s="1"/>
  <c r="I51" l="1"/>
  <c r="I50" s="1"/>
  <c r="I53"/>
</calcChain>
</file>

<file path=xl/sharedStrings.xml><?xml version="1.0" encoding="utf-8"?>
<sst xmlns="http://schemas.openxmlformats.org/spreadsheetml/2006/main" count="165" uniqueCount="121">
  <si>
    <t>Item Name:</t>
  </si>
  <si>
    <t>Part number:</t>
  </si>
  <si>
    <t>Where to buy:</t>
  </si>
  <si>
    <t>Input:</t>
  </si>
  <si>
    <t>mm length of horizontal OpenBeam (triangle)</t>
  </si>
  <si>
    <t>mm length of vertical OpenBeam</t>
  </si>
  <si>
    <t>Output:</t>
  </si>
  <si>
    <t>mm total width (including printed plastic corners)</t>
  </si>
  <si>
    <t>mm diameter of printable circle (if the print surface does not extend outside triangle)</t>
  </si>
  <si>
    <t>mm width of printable square (inside printable circle)</t>
  </si>
  <si>
    <t>mm recommended length for diagonal arms (center to center distance of ball joints)</t>
  </si>
  <si>
    <t>mm estimated print height</t>
  </si>
  <si>
    <t>Quantity needed:</t>
  </si>
  <si>
    <t>Price per Order:</t>
  </si>
  <si>
    <t>Shipping/Tax:</t>
  </si>
  <si>
    <t>Frame</t>
  </si>
  <si>
    <t>Plastic printed parts</t>
  </si>
  <si>
    <t>Ebay</t>
  </si>
  <si>
    <t>Nuts/Bolts/Screws/Fastners</t>
  </si>
  <si>
    <t>http://www.tridprinting.com/Mechanical-Parts/</t>
  </si>
  <si>
    <t>http://us.misumi-ec.com/vona2/detail/110300465870/?ProductCode=HFS3-1515-360</t>
  </si>
  <si>
    <t>http://us.misumi-ec.com/vona2/detail/110300465870/?ProductCode=HFS3-1515-750</t>
  </si>
  <si>
    <t>http://www.tridprinting.com/BOM/Kossel-Mini/</t>
  </si>
  <si>
    <t>Tridprinting</t>
  </si>
  <si>
    <t>GT2 Timing Belt</t>
  </si>
  <si>
    <t>Teflon Tube</t>
  </si>
  <si>
    <t>1.5m</t>
  </si>
  <si>
    <t>GT2 Pulley 16</t>
  </si>
  <si>
    <t>NEMA17 Stepper Motors</t>
  </si>
  <si>
    <t>Jhead</t>
  </si>
  <si>
    <t>Total Price:</t>
  </si>
  <si>
    <t>Bearings Kit</t>
  </si>
  <si>
    <t>http://www.amazon.com/gp/offer-listing/B002BBF3JO/ref=dp_olp_new?ie=UTF8&amp;condition=new</t>
  </si>
  <si>
    <t>Aluminum Extrusion 750mm</t>
  </si>
  <si>
    <t>Aluminum Extrusion 360mm</t>
  </si>
  <si>
    <t>http://www.ebay.com/itm/181352822730</t>
  </si>
  <si>
    <t>Part of Ramps Kit</t>
  </si>
  <si>
    <t>RAMPS 1.4 Ultra Kit</t>
  </si>
  <si>
    <t>G3D A4988 Stepper Drivers</t>
  </si>
  <si>
    <t>Gadgets 3D</t>
  </si>
  <si>
    <t>LCD/SD card</t>
  </si>
  <si>
    <t xml:space="preserve">Mechanical endstops </t>
  </si>
  <si>
    <t>40mm fan</t>
  </si>
  <si>
    <t>Misumi First 150</t>
  </si>
  <si>
    <t>6x Endstop cables</t>
  </si>
  <si>
    <t>3x Thermistors</t>
  </si>
  <si>
    <t>5x motor cables</t>
  </si>
  <si>
    <t>MK2a Heatbed</t>
  </si>
  <si>
    <t>6m</t>
  </si>
  <si>
    <t>Carriage</t>
  </si>
  <si>
    <t>Electronics</t>
  </si>
  <si>
    <t>Extruder</t>
  </si>
  <si>
    <t>Johann's Extruder (Std.)</t>
  </si>
  <si>
    <t>Plastic parts (included)</t>
  </si>
  <si>
    <t>Nuts/bolts (included in nut bag)</t>
  </si>
  <si>
    <t>pushfits m5 thread</t>
  </si>
  <si>
    <t>Geared Stepper Motor</t>
  </si>
  <si>
    <t>8mm Hobbed Pulley</t>
  </si>
  <si>
    <t>Trinity Labs</t>
  </si>
  <si>
    <t>Tridprint inc. Tax*</t>
  </si>
  <si>
    <t>0 if in Tridprinting Set</t>
  </si>
  <si>
    <t>Extruder Price:</t>
  </si>
  <si>
    <t>Frame Price:</t>
  </si>
  <si>
    <t>Carriage Price:</t>
  </si>
  <si>
    <t>Movement Price:</t>
  </si>
  <si>
    <t>Electronics Price:</t>
  </si>
  <si>
    <t>Tridprint inc.Tax*</t>
  </si>
  <si>
    <t>PSU 12V 30A</t>
  </si>
  <si>
    <t>Astroyn Dampers</t>
  </si>
  <si>
    <t>http://www.ebay.com/itm/Mini-Kossel-3D-Delta-Printer-Printed-Parts-Premium-KIT-ABS-PLA-PARTS-BLUE-/231161606408?pt=LH_DefaultDomain_0&amp;hash=item35d24e3108</t>
  </si>
  <si>
    <t>Came with Ramps Kit*</t>
  </si>
  <si>
    <t>Traxxas Rod Kit</t>
  </si>
  <si>
    <t>Input</t>
  </si>
  <si>
    <t>Enter your build parameters in these inputs</t>
  </si>
  <si>
    <t>mm length of horizontal extrusion</t>
  </si>
  <si>
    <t>mm length of vertical extrusion</t>
  </si>
  <si>
    <t>Extrusion width</t>
  </si>
  <si>
    <t>Offset from center to ball joint on effector - from effector.scad</t>
  </si>
  <si>
    <t>Offset from center of extrusion to ball joint on carriage</t>
  </si>
  <si>
    <t>Minimum diagonal rod angle at edge of build surface</t>
  </si>
  <si>
    <t>Hotend length from bottom of effector to tip</t>
  </si>
  <si>
    <t>Build Plate thickness</t>
  </si>
  <si>
    <r>
      <rPr>
        <b/>
        <sz val="10"/>
        <color rgb="FF000000"/>
        <rFont val="Arial"/>
        <family val="2"/>
      </rPr>
      <t>DELTA_RADIUS</t>
    </r>
    <r>
      <rPr>
        <sz val="10"/>
        <color rgb="FF000000"/>
        <rFont val="Arial"/>
        <family val="2"/>
      </rPr>
      <t xml:space="preserve">: Diagonal Rod Horizontal length </t>
    </r>
  </si>
  <si>
    <r>
      <rPr>
        <b/>
        <sz val="10"/>
        <color rgb="FF000000"/>
        <rFont val="Arial"/>
        <family val="2"/>
      </rPr>
      <t>DELTA_SMOOTH_ROD_OFFSET</t>
    </r>
    <r>
      <rPr>
        <sz val="10"/>
        <color rgb="FF000000"/>
        <rFont val="Arial"/>
        <family val="2"/>
      </rPr>
      <t>: Radius from center of build plate to center of extrusion</t>
    </r>
  </si>
  <si>
    <r>
      <rPr>
        <b/>
        <sz val="10"/>
        <color rgb="FF000000"/>
        <rFont val="Arial"/>
        <family val="2"/>
      </rPr>
      <t>DELTA_DIAGONAL_ROD</t>
    </r>
    <r>
      <rPr>
        <sz val="10"/>
        <color rgb="FF000000"/>
        <rFont val="Arial"/>
        <family val="2"/>
      </rPr>
      <t>: Diagonal Rod length if min angle</t>
    </r>
  </si>
  <si>
    <r>
      <rPr>
        <b/>
        <sz val="10"/>
        <color rgb="FF000000"/>
        <rFont val="Arial"/>
        <family val="2"/>
      </rPr>
      <t>DELTA vertical length</t>
    </r>
    <r>
      <rPr>
        <sz val="10"/>
        <color rgb="FF000000"/>
        <rFont val="Arial"/>
        <family val="2"/>
      </rPr>
      <t>: Vertical distance from carriage pivot to effector pivot when homed</t>
    </r>
  </si>
  <si>
    <r>
      <rPr>
        <b/>
        <sz val="10"/>
        <color rgb="FF000000"/>
        <rFont val="Arial"/>
        <family val="2"/>
      </rPr>
      <t>Delta_rod_angle</t>
    </r>
    <r>
      <rPr>
        <sz val="10"/>
        <color rgb="FF000000"/>
        <rFont val="Arial"/>
        <family val="2"/>
      </rPr>
      <t>: angle of diagonal rod when centered (degrees)</t>
    </r>
  </si>
  <si>
    <r>
      <t xml:space="preserve">Build plate radius - </t>
    </r>
    <r>
      <rPr>
        <sz val="11"/>
        <color theme="1"/>
        <rFont val="Calibri"/>
        <family val="2"/>
        <scheme val="minor"/>
      </rPr>
      <t>need to subtract the width of the motor fram so we are at the edge of the extrusion</t>
    </r>
  </si>
  <si>
    <t>Intermediate Calculations</t>
  </si>
  <si>
    <t>Length of one side of the delta (including printed plastic corners are 22.5/2mm from end of extrusion to center and there are 2 ends on the mini Kossel vertex parts)</t>
  </si>
  <si>
    <t>Build surface diameter</t>
  </si>
  <si>
    <t>printed plastic heights combined: the heights of all the plastic pieces on the vertical beams (motor,top,endstop),the offset from the top + the build plate and tabs</t>
  </si>
  <si>
    <t>mm estimated print height (Vertical_beam_len - Delta_vertical_length-printed_parts-</t>
  </si>
  <si>
    <t>12" rod in mm</t>
  </si>
  <si>
    <t xml:space="preserve"> rod length - the rod ends</t>
  </si>
  <si>
    <t>in inches</t>
  </si>
  <si>
    <t>Remaining:</t>
  </si>
  <si>
    <t>Have:</t>
  </si>
  <si>
    <t>Need:</t>
  </si>
  <si>
    <t>Paid:</t>
  </si>
  <si>
    <t>http://www.amazon.com/s/ref=nb_sb_noss_1?url=search-alias%3Daps&amp;field-keywords=12v%2030a</t>
  </si>
  <si>
    <t>Graber 623 V Roller</t>
  </si>
  <si>
    <t>http://www.aliexpress.com/item/Free-Shipping-3D-Printer-Reprap-MK2-Heated-Bed-Borosilicate-Glass-Plate-size-213-200-3mm-tempered/1544181851.html</t>
  </si>
  <si>
    <t>200x200mm glass</t>
  </si>
  <si>
    <t>Aliexpress</t>
  </si>
  <si>
    <t>Thermal Fuse</t>
  </si>
  <si>
    <t>http://www.automationtechnologiesinc.com/products-page/3d-printer/nema17-stepper-motor-kl17h247-150-4a-for-3d-printer</t>
  </si>
  <si>
    <t>Of my own:</t>
  </si>
  <si>
    <t>Not of my own:</t>
  </si>
  <si>
    <t>Customized order +$5</t>
  </si>
  <si>
    <r>
      <t>*</t>
    </r>
    <r>
      <rPr>
        <sz val="11"/>
        <color theme="1"/>
        <rFont val="Calibri"/>
        <family val="2"/>
        <scheme val="minor"/>
      </rPr>
      <t>Tridprinting flat rate shipping once</t>
    </r>
  </si>
  <si>
    <t>Linear Motion</t>
  </si>
  <si>
    <t>1.75mm .4</t>
  </si>
  <si>
    <t>Miscellaneous:</t>
  </si>
  <si>
    <t>Multimeter</t>
  </si>
  <si>
    <t>Digital Caliper</t>
  </si>
  <si>
    <t>1kg Red PLA</t>
  </si>
  <si>
    <t>1kg ABS</t>
  </si>
  <si>
    <t>Epoxy</t>
  </si>
  <si>
    <t>Kapton Tape</t>
  </si>
  <si>
    <t>http://www.homedepot.com/p/Gorilla-Glue-7-8-fl-oz-General-Purpose-Epoxy-42001/100670610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</si>
</sst>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3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44" fontId="0" fillId="0" borderId="0" xfId="1" applyFont="1"/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0" fontId="3" fillId="0" borderId="0" xfId="0" applyFont="1"/>
    <xf numFmtId="164" fontId="3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left" wrapText="1"/>
    </xf>
    <xf numFmtId="164" fontId="4" fillId="0" borderId="1" xfId="0" applyNumberFormat="1" applyFont="1" applyBorder="1" applyAlignment="1">
      <alignment wrapText="1"/>
    </xf>
    <xf numFmtId="164" fontId="3" fillId="0" borderId="0" xfId="0" applyNumberFormat="1" applyFont="1"/>
    <xf numFmtId="44" fontId="2" fillId="0" borderId="0" xfId="1" applyFont="1"/>
    <xf numFmtId="1" fontId="0" fillId="0" borderId="0" xfId="1" applyNumberFormat="1" applyFont="1"/>
    <xf numFmtId="44" fontId="5" fillId="0" borderId="0" xfId="2" applyNumberFormat="1" applyAlignment="1" applyProtection="1"/>
    <xf numFmtId="44" fontId="1" fillId="0" borderId="0" xfId="1" applyFont="1"/>
    <xf numFmtId="44" fontId="0" fillId="0" borderId="0" xfId="1" applyNumberFormat="1" applyFont="1"/>
    <xf numFmtId="44" fontId="5" fillId="0" borderId="0" xfId="2" applyNumberFormat="1"/>
    <xf numFmtId="44" fontId="6" fillId="0" borderId="0" xfId="1" applyFont="1"/>
    <xf numFmtId="1" fontId="2" fillId="0" borderId="0" xfId="1" applyNumberFormat="1" applyFont="1"/>
    <xf numFmtId="44" fontId="7" fillId="0" borderId="0" xfId="1" applyFont="1"/>
    <xf numFmtId="44" fontId="2" fillId="0" borderId="0" xfId="1" applyNumberFormat="1" applyFont="1"/>
    <xf numFmtId="164" fontId="0" fillId="0" borderId="0" xfId="0" applyNumberFormat="1"/>
    <xf numFmtId="0" fontId="2" fillId="0" borderId="0" xfId="0" applyFont="1" applyAlignment="1">
      <alignment wrapText="1"/>
    </xf>
    <xf numFmtId="0" fontId="3" fillId="0" borderId="2" xfId="0" applyFont="1" applyBorder="1" applyAlignment="1">
      <alignment horizontal="left" wrapText="1"/>
    </xf>
    <xf numFmtId="164" fontId="3" fillId="0" borderId="3" xfId="0" applyNumberFormat="1" applyFont="1" applyBorder="1" applyAlignment="1">
      <alignment horizontal="right" wrapText="1"/>
    </xf>
    <xf numFmtId="0" fontId="3" fillId="0" borderId="4" xfId="0" applyFont="1" applyBorder="1" applyAlignment="1">
      <alignment horizontal="left" wrapText="1"/>
    </xf>
    <xf numFmtId="164" fontId="3" fillId="0" borderId="3" xfId="0" applyNumberFormat="1" applyFont="1" applyBorder="1" applyAlignment="1">
      <alignment horizontal="left" wrapText="1" readingOrder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6" fontId="0" fillId="0" borderId="0" xfId="1" applyNumberFormat="1" applyFont="1"/>
    <xf numFmtId="44" fontId="1" fillId="0" borderId="0" xfId="1" applyNumberFormat="1" applyFont="1"/>
    <xf numFmtId="1" fontId="5" fillId="0" borderId="0" xfId="2" applyNumberFormat="1"/>
    <xf numFmtId="44" fontId="2" fillId="0" borderId="0" xfId="1" applyFont="1" applyAlignment="1">
      <alignment wrapText="1"/>
    </xf>
    <xf numFmtId="44" fontId="9" fillId="0" borderId="0" xfId="1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utomationtechnologiesinc.com/products-page/3d-printer/nema17-stepper-motor-kl17h247-150-4a-for-3d-printer" TargetMode="External"/><Relationship Id="rId3" Type="http://schemas.openxmlformats.org/officeDocument/2006/relationships/hyperlink" Target="http://www.ebay.com/itm/Mini-Kossel-3D-Delta-Printer-Printed-Parts-Premium-KIT-ABS-PLA-PARTS-BLUE-/231161606408?pt=LH_DefaultDomain_0&amp;hash=item35d24e3108" TargetMode="External"/><Relationship Id="rId7" Type="http://schemas.openxmlformats.org/officeDocument/2006/relationships/hyperlink" Target="http://www.aliexpress.com/item/Free-Shipping-3D-Printer-Reprap-MK2-Heated-Bed-Borosilicate-Glass-Plate-size-213-200-3mm-tempered/1544181851.html" TargetMode="External"/><Relationship Id="rId2" Type="http://schemas.openxmlformats.org/officeDocument/2006/relationships/hyperlink" Target="http://us.misumi-ec.com/vona2/detail/110300465870/?ProductCode=HFS3-1515-360" TargetMode="External"/><Relationship Id="rId1" Type="http://schemas.openxmlformats.org/officeDocument/2006/relationships/hyperlink" Target="http://us.misumi-ec.com/vona2/detail/110300465870/?ProductCode=HFS3-1515-750" TargetMode="External"/><Relationship Id="rId6" Type="http://schemas.openxmlformats.org/officeDocument/2006/relationships/hyperlink" Target="http://www.amazon.com/s/ref=nb_sb_noss_1?url=search-alias%3Daps&amp;field-keywords=12v%2030a" TargetMode="External"/><Relationship Id="rId5" Type="http://schemas.openxmlformats.org/officeDocument/2006/relationships/hyperlink" Target="http://www.amazon.com/gp/offer-listing/B002BBF3JO/ref=dp_olp_new?ie=UTF8&amp;condition=new" TargetMode="External"/><Relationship Id="rId4" Type="http://schemas.openxmlformats.org/officeDocument/2006/relationships/hyperlink" Target="http://102creations.com/shop/3d-printers-and-kits/kossel-mini-printed-parts-only-kit/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0"/>
  <sheetViews>
    <sheetView tabSelected="1" zoomScaleNormal="100" workbookViewId="0">
      <selection activeCell="G11" sqref="G11"/>
    </sheetView>
  </sheetViews>
  <sheetFormatPr defaultRowHeight="15"/>
  <cols>
    <col min="1" max="1" width="27" style="1" customWidth="1"/>
    <col min="2" max="2" width="26.5703125" style="1" customWidth="1"/>
    <col min="3" max="3" width="19" style="1" customWidth="1"/>
    <col min="4" max="4" width="19.140625" style="1" customWidth="1"/>
    <col min="5" max="5" width="18.5703125" style="1" customWidth="1"/>
    <col min="6" max="6" width="18.7109375" style="1" customWidth="1"/>
    <col min="7" max="7" width="17.5703125" style="1" customWidth="1"/>
    <col min="8" max="8" width="15.28515625" style="1" customWidth="1"/>
    <col min="9" max="9" width="28.28515625" style="1" customWidth="1"/>
    <col min="10" max="10" width="9.140625" style="1" customWidth="1"/>
    <col min="11" max="16384" width="9.140625" style="1"/>
  </cols>
  <sheetData>
    <row r="1" spans="1:9" ht="17.25">
      <c r="A1" s="16" t="s">
        <v>15</v>
      </c>
      <c r="B1" s="1" t="s">
        <v>0</v>
      </c>
      <c r="C1" s="1" t="s">
        <v>1</v>
      </c>
      <c r="D1" s="1" t="s">
        <v>12</v>
      </c>
      <c r="E1" s="1" t="s">
        <v>13</v>
      </c>
      <c r="F1" s="1" t="s">
        <v>14</v>
      </c>
      <c r="G1" s="1" t="s">
        <v>2</v>
      </c>
    </row>
    <row r="2" spans="1:9">
      <c r="A2" s="1" t="s">
        <v>109</v>
      </c>
      <c r="B2" s="13" t="s">
        <v>16</v>
      </c>
      <c r="C2" s="1" t="s">
        <v>17</v>
      </c>
      <c r="D2" s="11">
        <v>1</v>
      </c>
      <c r="E2" s="1">
        <v>50</v>
      </c>
      <c r="F2" s="1">
        <v>0</v>
      </c>
      <c r="G2" s="12" t="s">
        <v>69</v>
      </c>
      <c r="H2" s="12"/>
    </row>
    <row r="3" spans="1:9">
      <c r="A3" s="1" t="s">
        <v>43</v>
      </c>
      <c r="B3" s="13" t="s">
        <v>33</v>
      </c>
      <c r="C3" s="1">
        <v>11.7</v>
      </c>
      <c r="D3" s="11">
        <v>3</v>
      </c>
      <c r="E3" s="1">
        <v>0</v>
      </c>
      <c r="F3" s="1">
        <v>0</v>
      </c>
      <c r="G3" s="12" t="s">
        <v>21</v>
      </c>
    </row>
    <row r="4" spans="1:9">
      <c r="A4" s="1" t="s">
        <v>43</v>
      </c>
      <c r="B4" s="13" t="s">
        <v>34</v>
      </c>
      <c r="C4" s="1">
        <v>16.82</v>
      </c>
      <c r="D4" s="11">
        <v>9</v>
      </c>
      <c r="E4" s="13">
        <v>2.09</v>
      </c>
      <c r="F4" s="13">
        <f>12.17+9.49</f>
        <v>21.66</v>
      </c>
      <c r="G4" s="12" t="s">
        <v>20</v>
      </c>
    </row>
    <row r="5" spans="1:9">
      <c r="A5" s="1" t="s">
        <v>59</v>
      </c>
      <c r="B5" s="13" t="s">
        <v>18</v>
      </c>
      <c r="C5" s="1" t="s">
        <v>23</v>
      </c>
      <c r="D5" s="11">
        <v>1</v>
      </c>
      <c r="E5" s="1">
        <v>15.95</v>
      </c>
      <c r="F5" s="1">
        <v>0</v>
      </c>
    </row>
    <row r="6" spans="1:9" ht="17.25">
      <c r="A6" s="16"/>
      <c r="B6" s="1" t="s">
        <v>103</v>
      </c>
      <c r="C6" s="1" t="s">
        <v>104</v>
      </c>
      <c r="D6" s="11">
        <v>1</v>
      </c>
      <c r="E6" s="1">
        <v>5.0999999999999996</v>
      </c>
      <c r="F6" s="1">
        <v>8</v>
      </c>
      <c r="G6" s="15" t="s">
        <v>102</v>
      </c>
    </row>
    <row r="7" spans="1:9">
      <c r="D7" s="10" t="s">
        <v>62</v>
      </c>
      <c r="E7" s="1">
        <f>SUM(E2:E6,F2:F6)</f>
        <v>102.8</v>
      </c>
    </row>
    <row r="8" spans="1:9" ht="17.25">
      <c r="A8" s="16" t="s">
        <v>49</v>
      </c>
    </row>
    <row r="9" spans="1:9">
      <c r="A9" s="1" t="s">
        <v>59</v>
      </c>
      <c r="B9" s="13" t="s">
        <v>71</v>
      </c>
      <c r="D9" s="11">
        <v>6</v>
      </c>
      <c r="E9" s="1">
        <v>20.95</v>
      </c>
      <c r="F9" s="1">
        <v>0</v>
      </c>
      <c r="G9" s="12" t="s">
        <v>19</v>
      </c>
    </row>
    <row r="10" spans="1:9">
      <c r="B10" s="1" t="s">
        <v>101</v>
      </c>
      <c r="D10" s="11">
        <v>9</v>
      </c>
      <c r="E10" s="1">
        <v>67.05</v>
      </c>
      <c r="F10" s="1">
        <v>6.5</v>
      </c>
    </row>
    <row r="11" spans="1:9">
      <c r="A11" s="13"/>
      <c r="B11" s="1" t="s">
        <v>118</v>
      </c>
      <c r="E11" s="1">
        <v>5.47</v>
      </c>
      <c r="G11" s="1" t="s">
        <v>120</v>
      </c>
    </row>
    <row r="12" spans="1:9" ht="17.25">
      <c r="A12" s="16"/>
      <c r="D12" s="10" t="s">
        <v>63</v>
      </c>
      <c r="E12" s="14">
        <f>SUM(E9:E11,F9:F11)</f>
        <v>99.97</v>
      </c>
      <c r="F12" s="14"/>
      <c r="G12" s="14"/>
      <c r="H12" s="14"/>
      <c r="I12" s="14"/>
    </row>
    <row r="13" spans="1:9">
      <c r="F13" s="14"/>
      <c r="G13" s="15"/>
      <c r="H13" s="14"/>
      <c r="I13" s="14"/>
    </row>
    <row r="14" spans="1:9" ht="17.25">
      <c r="A14" s="16" t="s">
        <v>111</v>
      </c>
      <c r="E14" s="14"/>
      <c r="F14" s="14"/>
      <c r="G14" s="14"/>
      <c r="H14" s="14"/>
      <c r="I14" s="14"/>
    </row>
    <row r="15" spans="1:9">
      <c r="B15" s="1" t="s">
        <v>28</v>
      </c>
      <c r="D15" s="11">
        <v>3</v>
      </c>
      <c r="E15" s="14">
        <v>35.97</v>
      </c>
      <c r="F15" s="14">
        <v>10.79</v>
      </c>
      <c r="G15" s="15" t="s">
        <v>106</v>
      </c>
      <c r="I15" s="14"/>
    </row>
    <row r="16" spans="1:9">
      <c r="A16" s="1" t="s">
        <v>70</v>
      </c>
      <c r="B16" s="13" t="s">
        <v>27</v>
      </c>
      <c r="C16" s="1">
        <v>6.95</v>
      </c>
      <c r="D16" s="11">
        <v>3</v>
      </c>
      <c r="E16" s="14">
        <v>0</v>
      </c>
      <c r="F16" s="14">
        <v>0</v>
      </c>
      <c r="G16" s="14" t="s">
        <v>22</v>
      </c>
      <c r="H16" s="14"/>
      <c r="I16" s="14"/>
    </row>
    <row r="17" spans="1:9">
      <c r="A17" s="1" t="s">
        <v>59</v>
      </c>
      <c r="B17" s="13" t="s">
        <v>31</v>
      </c>
      <c r="C17" s="1" t="s">
        <v>23</v>
      </c>
      <c r="D17" s="11">
        <v>1</v>
      </c>
      <c r="E17" s="14">
        <v>7.95</v>
      </c>
      <c r="F17" s="14">
        <v>0</v>
      </c>
      <c r="G17" s="12" t="s">
        <v>32</v>
      </c>
      <c r="H17" s="14"/>
      <c r="I17" s="14"/>
    </row>
    <row r="18" spans="1:9">
      <c r="A18" s="1" t="s">
        <v>59</v>
      </c>
      <c r="B18" s="13" t="s">
        <v>24</v>
      </c>
      <c r="C18" s="1" t="s">
        <v>48</v>
      </c>
      <c r="D18" s="11">
        <v>1</v>
      </c>
      <c r="E18" s="14">
        <v>15</v>
      </c>
      <c r="F18" s="14">
        <v>9.9499999999999993</v>
      </c>
      <c r="G18" s="14" t="s">
        <v>22</v>
      </c>
      <c r="H18" s="14"/>
      <c r="I18" s="14"/>
    </row>
    <row r="19" spans="1:9" ht="17.25">
      <c r="A19" s="16"/>
      <c r="D19" s="10" t="s">
        <v>64</v>
      </c>
      <c r="E19" s="14">
        <f>SUM(E15:E18,F15:F18)</f>
        <v>79.660000000000011</v>
      </c>
      <c r="F19" s="14"/>
      <c r="G19" s="14"/>
      <c r="H19" s="14"/>
      <c r="I19" s="14"/>
    </row>
    <row r="20" spans="1:9" ht="17.25">
      <c r="A20" s="16" t="s">
        <v>50</v>
      </c>
      <c r="E20" s="14"/>
      <c r="F20" s="14"/>
      <c r="G20" s="14"/>
      <c r="H20" s="14"/>
      <c r="I20" s="14"/>
    </row>
    <row r="21" spans="1:9">
      <c r="B21" s="10" t="s">
        <v>37</v>
      </c>
      <c r="D21" s="11">
        <v>1</v>
      </c>
      <c r="E21" s="29">
        <v>92.5</v>
      </c>
      <c r="F21" s="29">
        <v>18</v>
      </c>
      <c r="G21" s="14" t="s">
        <v>35</v>
      </c>
      <c r="H21" s="14"/>
      <c r="I21" s="14"/>
    </row>
    <row r="22" spans="1:9">
      <c r="A22" s="1" t="s">
        <v>36</v>
      </c>
      <c r="B22" s="1" t="s">
        <v>38</v>
      </c>
      <c r="C22" s="1" t="s">
        <v>39</v>
      </c>
      <c r="D22" s="11">
        <v>5</v>
      </c>
      <c r="E22" s="14">
        <v>0</v>
      </c>
      <c r="F22" s="14">
        <v>0</v>
      </c>
      <c r="G22" s="14"/>
      <c r="H22" s="14"/>
      <c r="I22" s="14"/>
    </row>
    <row r="23" spans="1:9">
      <c r="A23" s="1" t="s">
        <v>36</v>
      </c>
      <c r="B23" s="1" t="s">
        <v>40</v>
      </c>
      <c r="C23" s="1" t="s">
        <v>39</v>
      </c>
      <c r="D23" s="11">
        <v>1</v>
      </c>
      <c r="E23" s="14">
        <v>0</v>
      </c>
      <c r="F23" s="14">
        <v>0</v>
      </c>
      <c r="G23" s="14"/>
      <c r="H23" s="14"/>
      <c r="I23" s="14"/>
    </row>
    <row r="24" spans="1:9">
      <c r="A24" s="1" t="s">
        <v>36</v>
      </c>
      <c r="B24" s="1" t="s">
        <v>41</v>
      </c>
      <c r="C24" s="1" t="s">
        <v>39</v>
      </c>
      <c r="D24" s="11">
        <v>6</v>
      </c>
      <c r="E24" s="14">
        <v>0</v>
      </c>
      <c r="F24" s="14">
        <v>0</v>
      </c>
      <c r="G24" s="14"/>
      <c r="H24" s="14"/>
      <c r="I24" s="14"/>
    </row>
    <row r="25" spans="1:9">
      <c r="A25" s="1" t="s">
        <v>36</v>
      </c>
      <c r="B25" s="1" t="s">
        <v>42</v>
      </c>
      <c r="C25" s="1" t="s">
        <v>39</v>
      </c>
      <c r="D25" s="11">
        <v>1</v>
      </c>
      <c r="E25" s="14">
        <v>0</v>
      </c>
      <c r="F25" s="14">
        <v>0</v>
      </c>
      <c r="G25" s="14"/>
      <c r="H25" s="14"/>
      <c r="I25" s="14"/>
    </row>
    <row r="26" spans="1:9">
      <c r="A26" s="1" t="s">
        <v>36</v>
      </c>
      <c r="B26" s="1" t="s">
        <v>44</v>
      </c>
      <c r="C26" s="1" t="s">
        <v>39</v>
      </c>
      <c r="D26" s="11">
        <v>3</v>
      </c>
      <c r="E26" s="14">
        <v>0</v>
      </c>
      <c r="F26" s="14">
        <v>0</v>
      </c>
      <c r="G26" s="14"/>
      <c r="H26" s="14"/>
      <c r="I26" s="14"/>
    </row>
    <row r="27" spans="1:9">
      <c r="A27" s="1" t="s">
        <v>36</v>
      </c>
      <c r="B27" s="1" t="s">
        <v>45</v>
      </c>
      <c r="C27" s="1" t="s">
        <v>39</v>
      </c>
      <c r="D27" s="11">
        <v>3</v>
      </c>
      <c r="E27" s="14">
        <v>0</v>
      </c>
      <c r="F27" s="14">
        <v>0</v>
      </c>
      <c r="G27" s="14"/>
      <c r="H27" s="14"/>
      <c r="I27" s="14"/>
    </row>
    <row r="28" spans="1:9">
      <c r="A28" s="1" t="s">
        <v>36</v>
      </c>
      <c r="B28" s="1" t="s">
        <v>46</v>
      </c>
      <c r="C28" s="1" t="s">
        <v>39</v>
      </c>
      <c r="D28" s="11">
        <v>4</v>
      </c>
      <c r="E28" s="14">
        <v>0</v>
      </c>
      <c r="F28" s="14">
        <v>0</v>
      </c>
      <c r="G28" s="14"/>
      <c r="H28" s="14"/>
      <c r="I28" s="14"/>
    </row>
    <row r="29" spans="1:9">
      <c r="A29" s="1" t="s">
        <v>36</v>
      </c>
      <c r="B29" s="1" t="s">
        <v>47</v>
      </c>
      <c r="C29" s="1" t="s">
        <v>39</v>
      </c>
      <c r="D29" s="11">
        <v>1</v>
      </c>
      <c r="E29" s="14">
        <v>0</v>
      </c>
      <c r="F29" s="14">
        <v>0</v>
      </c>
      <c r="G29" s="14"/>
      <c r="H29" s="14"/>
      <c r="I29" s="14"/>
    </row>
    <row r="30" spans="1:9">
      <c r="A30" s="1" t="s">
        <v>112</v>
      </c>
      <c r="B30" s="13" t="s">
        <v>29</v>
      </c>
      <c r="C30" s="1" t="s">
        <v>23</v>
      </c>
      <c r="D30" s="11">
        <v>1</v>
      </c>
      <c r="E30" s="14">
        <v>59.95</v>
      </c>
      <c r="F30" s="14">
        <v>0</v>
      </c>
      <c r="G30" s="14" t="s">
        <v>23</v>
      </c>
      <c r="H30" s="14"/>
      <c r="I30" s="14"/>
    </row>
    <row r="31" spans="1:9">
      <c r="B31" s="1" t="s">
        <v>67</v>
      </c>
      <c r="D31" s="11">
        <v>1</v>
      </c>
      <c r="E31" s="14">
        <v>26</v>
      </c>
      <c r="F31" s="14">
        <v>0</v>
      </c>
      <c r="G31" s="15" t="s">
        <v>100</v>
      </c>
      <c r="H31" s="14"/>
      <c r="I31" s="14"/>
    </row>
    <row r="32" spans="1:9" ht="17.25">
      <c r="A32" s="16"/>
      <c r="B32" s="13" t="s">
        <v>105</v>
      </c>
      <c r="C32" s="1" t="s">
        <v>23</v>
      </c>
      <c r="E32" s="1">
        <v>1.5</v>
      </c>
      <c r="F32" s="14">
        <v>0</v>
      </c>
      <c r="G32" s="14"/>
      <c r="H32" s="14"/>
      <c r="I32" s="14"/>
    </row>
    <row r="33" spans="1:9">
      <c r="D33" s="10" t="s">
        <v>65</v>
      </c>
      <c r="E33" s="14">
        <f>SUM(E21:E32,F21:F32)</f>
        <v>197.95</v>
      </c>
      <c r="F33" s="14"/>
      <c r="G33" s="14"/>
      <c r="H33" s="14"/>
      <c r="I33" s="14"/>
    </row>
    <row r="34" spans="1:9" ht="17.25">
      <c r="A34" s="16" t="s">
        <v>51</v>
      </c>
    </row>
    <row r="35" spans="1:9" ht="15.75">
      <c r="A35" s="18" t="s">
        <v>52</v>
      </c>
      <c r="B35" s="13" t="s">
        <v>53</v>
      </c>
      <c r="D35" s="11">
        <v>1</v>
      </c>
      <c r="E35" s="14">
        <v>0</v>
      </c>
      <c r="F35" s="14">
        <v>0</v>
      </c>
      <c r="G35" s="14"/>
      <c r="H35" s="14"/>
      <c r="I35" s="14"/>
    </row>
    <row r="36" spans="1:9">
      <c r="A36" s="1" t="s">
        <v>66</v>
      </c>
      <c r="B36" s="13" t="s">
        <v>25</v>
      </c>
      <c r="C36" s="1" t="s">
        <v>26</v>
      </c>
      <c r="D36" s="11">
        <v>1</v>
      </c>
      <c r="E36" s="14">
        <v>7.5</v>
      </c>
      <c r="F36" s="14">
        <v>0</v>
      </c>
      <c r="G36" s="14" t="s">
        <v>22</v>
      </c>
      <c r="H36" s="14"/>
      <c r="I36" s="14"/>
    </row>
    <row r="37" spans="1:9">
      <c r="B37" s="13" t="s">
        <v>54</v>
      </c>
      <c r="D37" s="11">
        <v>0</v>
      </c>
      <c r="E37" s="14">
        <v>0</v>
      </c>
      <c r="F37" s="14">
        <v>0</v>
      </c>
      <c r="G37" s="14" t="s">
        <v>22</v>
      </c>
      <c r="H37" s="14"/>
      <c r="I37" s="14"/>
    </row>
    <row r="38" spans="1:9">
      <c r="A38" s="1" t="s">
        <v>60</v>
      </c>
      <c r="B38" s="13" t="s">
        <v>55</v>
      </c>
      <c r="C38" s="1" t="s">
        <v>23</v>
      </c>
      <c r="D38" s="11">
        <v>2</v>
      </c>
      <c r="E38" s="14">
        <v>5.95</v>
      </c>
      <c r="F38" s="14">
        <v>0</v>
      </c>
      <c r="G38" s="14" t="s">
        <v>22</v>
      </c>
      <c r="H38" s="14"/>
      <c r="I38" s="14"/>
    </row>
    <row r="39" spans="1:9">
      <c r="A39" s="1" t="s">
        <v>60</v>
      </c>
      <c r="B39" s="13" t="s">
        <v>56</v>
      </c>
      <c r="C39" s="1" t="s">
        <v>23</v>
      </c>
      <c r="D39" s="11">
        <v>1</v>
      </c>
      <c r="E39" s="14">
        <v>33.950000000000003</v>
      </c>
      <c r="F39" s="14">
        <v>0</v>
      </c>
      <c r="G39" s="14" t="s">
        <v>22</v>
      </c>
      <c r="H39" s="14"/>
      <c r="I39" s="14"/>
    </row>
    <row r="40" spans="1:9">
      <c r="B40" s="1" t="s">
        <v>57</v>
      </c>
      <c r="C40" s="1" t="s">
        <v>58</v>
      </c>
      <c r="D40" s="11">
        <v>1</v>
      </c>
      <c r="E40" s="14">
        <v>9</v>
      </c>
      <c r="F40" s="14">
        <v>5</v>
      </c>
      <c r="G40" s="14"/>
      <c r="H40" s="14"/>
      <c r="I40" s="14"/>
    </row>
    <row r="41" spans="1:9">
      <c r="D41" s="17" t="s">
        <v>61</v>
      </c>
      <c r="E41" s="14">
        <f>SUM(E35:E40,F35:F40)</f>
        <v>61.400000000000006</v>
      </c>
      <c r="F41" s="14"/>
      <c r="G41" s="14"/>
      <c r="H41" s="14"/>
      <c r="I41" s="14"/>
    </row>
    <row r="43" spans="1:9" ht="18.75">
      <c r="A43" s="32" t="s">
        <v>113</v>
      </c>
    </row>
    <row r="44" spans="1:9">
      <c r="B44" s="13" t="s">
        <v>68</v>
      </c>
      <c r="D44" s="11">
        <v>3</v>
      </c>
      <c r="E44" s="1">
        <v>23</v>
      </c>
      <c r="F44" s="1">
        <v>0</v>
      </c>
    </row>
    <row r="45" spans="1:9">
      <c r="B45" s="1" t="s">
        <v>114</v>
      </c>
      <c r="E45" s="1">
        <v>19.95</v>
      </c>
    </row>
    <row r="46" spans="1:9">
      <c r="B46" s="1" t="s">
        <v>115</v>
      </c>
      <c r="E46" s="1">
        <v>16.95</v>
      </c>
    </row>
    <row r="47" spans="1:9">
      <c r="B47" s="1" t="s">
        <v>116</v>
      </c>
    </row>
    <row r="48" spans="1:9">
      <c r="B48" s="1" t="s">
        <v>117</v>
      </c>
    </row>
    <row r="49" spans="1:9">
      <c r="B49" s="1" t="s">
        <v>119</v>
      </c>
    </row>
    <row r="50" spans="1:9">
      <c r="D50" s="11"/>
      <c r="F50" s="14"/>
      <c r="G50" s="14"/>
      <c r="H50" s="14" t="s">
        <v>107</v>
      </c>
      <c r="I50" s="14">
        <f>SUM(I52-I51,E45:E46)</f>
        <v>212.39999999999998</v>
      </c>
    </row>
    <row r="51" spans="1:9" ht="30">
      <c r="A51" s="31" t="s">
        <v>110</v>
      </c>
      <c r="D51" s="10"/>
      <c r="F51" s="14"/>
      <c r="G51" s="14"/>
      <c r="H51" s="14" t="s">
        <v>108</v>
      </c>
      <c r="I51" s="14">
        <f>SUM(I52-175.5)</f>
        <v>230.34999999999991</v>
      </c>
    </row>
    <row r="52" spans="1:9">
      <c r="D52" s="10" t="s">
        <v>30</v>
      </c>
      <c r="E52" s="14">
        <f>SUM(E7,E12,E19,E33,E41,E44,F44,E44)</f>
        <v>587.78</v>
      </c>
      <c r="F52" s="14"/>
      <c r="G52" s="14"/>
      <c r="H52" s="19" t="s">
        <v>99</v>
      </c>
      <c r="I52" s="14">
        <f>SUM(E52-E53+19.95)</f>
        <v>405.84999999999991</v>
      </c>
    </row>
    <row r="53" spans="1:9">
      <c r="A53" s="10"/>
      <c r="D53" s="17" t="s">
        <v>96</v>
      </c>
      <c r="E53" s="14">
        <f>SUM(E52-E21-F21-E44-E4-F4-E2-E5-E9-E17-E18-F18-E30-E32-E36-E38-E39)</f>
        <v>201.88000000000005</v>
      </c>
      <c r="F53" s="19" t="s">
        <v>97</v>
      </c>
      <c r="G53" s="28">
        <v>0</v>
      </c>
      <c r="H53" s="19" t="s">
        <v>98</v>
      </c>
      <c r="I53" s="14">
        <f>SUM(E53-G53)</f>
        <v>201.88000000000005</v>
      </c>
    </row>
    <row r="57" spans="1:9">
      <c r="B57" s="10"/>
      <c r="D57" s="11"/>
      <c r="E57" s="14"/>
      <c r="F57" s="14"/>
      <c r="G57" s="14"/>
    </row>
    <row r="58" spans="1:9">
      <c r="D58" s="11"/>
      <c r="E58" s="14"/>
      <c r="F58" s="14"/>
      <c r="G58" s="15"/>
    </row>
    <row r="60" spans="1:9">
      <c r="D60" s="11"/>
      <c r="F60" s="11"/>
    </row>
    <row r="61" spans="1:9">
      <c r="D61" s="11"/>
      <c r="F61" s="11"/>
    </row>
    <row r="62" spans="1:9">
      <c r="D62" s="30"/>
      <c r="F62" s="11"/>
    </row>
    <row r="63" spans="1:9">
      <c r="D63" s="11"/>
      <c r="F63" s="11"/>
    </row>
    <row r="64" spans="1:9">
      <c r="D64" s="11"/>
      <c r="F64" s="11"/>
    </row>
    <row r="65" spans="1:6">
      <c r="D65" s="11"/>
      <c r="F65" s="11"/>
    </row>
    <row r="70" spans="1:6">
      <c r="B70" s="13"/>
    </row>
    <row r="71" spans="1:6">
      <c r="A71" s="10"/>
      <c r="B71" s="13"/>
    </row>
    <row r="72" spans="1:6">
      <c r="B72" s="15"/>
    </row>
    <row r="73" spans="1:6">
      <c r="B73" s="15"/>
      <c r="D73" s="11"/>
      <c r="F73" s="14"/>
    </row>
    <row r="74" spans="1:6">
      <c r="D74" s="11"/>
      <c r="F74" s="11"/>
    </row>
    <row r="75" spans="1:6">
      <c r="B75" s="12"/>
      <c r="D75" s="11"/>
      <c r="F75" s="11"/>
    </row>
    <row r="76" spans="1:6">
      <c r="D76" s="11"/>
      <c r="F76" s="11"/>
    </row>
    <row r="77" spans="1:6">
      <c r="B77" s="12"/>
      <c r="D77" s="11"/>
      <c r="F77" s="11"/>
    </row>
    <row r="79" spans="1:6">
      <c r="A79" s="10"/>
    </row>
    <row r="80" spans="1:6">
      <c r="B80" s="11"/>
      <c r="C80" s="11"/>
    </row>
    <row r="81" spans="2:3">
      <c r="B81" s="11"/>
      <c r="C81" s="11"/>
    </row>
    <row r="82" spans="2:3">
      <c r="B82" s="11"/>
      <c r="C82" s="11"/>
    </row>
    <row r="83" spans="2:3">
      <c r="B83" s="11"/>
      <c r="C83" s="11"/>
    </row>
    <row r="84" spans="2:3">
      <c r="B84" s="11"/>
      <c r="C84" s="11"/>
    </row>
    <row r="85" spans="2:3">
      <c r="B85" s="11"/>
      <c r="C85" s="11"/>
    </row>
    <row r="86" spans="2:3">
      <c r="B86" s="11"/>
      <c r="C86" s="11"/>
    </row>
    <row r="87" spans="2:3">
      <c r="B87" s="11"/>
      <c r="C87" s="11"/>
    </row>
    <row r="88" spans="2:3">
      <c r="B88" s="11"/>
      <c r="C88" s="11"/>
    </row>
    <row r="89" spans="2:3">
      <c r="B89" s="11"/>
      <c r="C89" s="11"/>
    </row>
    <row r="90" spans="2:3">
      <c r="B90" s="11"/>
      <c r="C90" s="11"/>
    </row>
  </sheetData>
  <hyperlinks>
    <hyperlink ref="G3" r:id="rId1"/>
    <hyperlink ref="G4" r:id="rId2"/>
    <hyperlink ref="G2" r:id="rId3"/>
    <hyperlink ref="G9" r:id="rId4" location="!prettyPhoto" display="http://102creations.com/shop/3d-printers-and-kits/kossel-mini-printed-parts-only-kit/#!prettyPhoto"/>
    <hyperlink ref="G17" r:id="rId5"/>
    <hyperlink ref="G31" r:id="rId6"/>
    <hyperlink ref="G6" r:id="rId7"/>
    <hyperlink ref="G15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activeCell="A9" sqref="A9"/>
    </sheetView>
  </sheetViews>
  <sheetFormatPr defaultRowHeight="15"/>
  <cols>
    <col min="1" max="1" width="16.140625" customWidth="1"/>
    <col min="2" max="2" width="58.42578125" customWidth="1"/>
  </cols>
  <sheetData>
    <row r="1" spans="1:2">
      <c r="A1" s="2" t="s">
        <v>3</v>
      </c>
      <c r="B1" s="3"/>
    </row>
    <row r="2" spans="1:2">
      <c r="A2" s="4">
        <v>485</v>
      </c>
      <c r="B2" s="2" t="s">
        <v>4</v>
      </c>
    </row>
    <row r="3" spans="1:2">
      <c r="A3" s="4">
        <v>1000</v>
      </c>
      <c r="B3" s="2" t="s">
        <v>5</v>
      </c>
    </row>
    <row r="4" spans="1:2">
      <c r="A4" s="2" t="s">
        <v>6</v>
      </c>
      <c r="B4" s="3"/>
    </row>
    <row r="5" spans="1:2">
      <c r="A5" s="9">
        <f>A2+60</f>
        <v>545</v>
      </c>
      <c r="B5" s="2" t="s">
        <v>7</v>
      </c>
    </row>
    <row r="6" spans="1:2" ht="26.25">
      <c r="A6" s="9">
        <f>A2*0.72</f>
        <v>349.2</v>
      </c>
      <c r="B6" s="2" t="s">
        <v>8</v>
      </c>
    </row>
    <row r="7" spans="1:2">
      <c r="A7" s="9">
        <f>A6/SQRT(2)</f>
        <v>246.92168799034238</v>
      </c>
      <c r="B7" s="2" t="s">
        <v>9</v>
      </c>
    </row>
    <row r="8" spans="1:2" ht="26.25">
      <c r="A8" s="9">
        <f>A2*0.8</f>
        <v>388</v>
      </c>
      <c r="B8" s="2" t="s">
        <v>10</v>
      </c>
    </row>
    <row r="9" spans="1:2">
      <c r="A9" s="9">
        <f>A3-170-A8</f>
        <v>442</v>
      </c>
      <c r="B9" s="2" t="s">
        <v>11</v>
      </c>
    </row>
    <row r="10" spans="1:2">
      <c r="A10" s="3"/>
      <c r="B10" s="3"/>
    </row>
    <row r="11" spans="1:2">
      <c r="A11" s="7" t="s">
        <v>3</v>
      </c>
      <c r="B11" s="8"/>
    </row>
    <row r="12" spans="1:2">
      <c r="A12" s="6">
        <v>360</v>
      </c>
      <c r="B12" s="7" t="s">
        <v>4</v>
      </c>
    </row>
    <row r="13" spans="1:2">
      <c r="A13" s="6">
        <v>750</v>
      </c>
      <c r="B13" s="7" t="s">
        <v>5</v>
      </c>
    </row>
    <row r="14" spans="1:2">
      <c r="A14" s="7" t="s">
        <v>6</v>
      </c>
      <c r="B14" s="8"/>
    </row>
    <row r="15" spans="1:2">
      <c r="A15" s="9">
        <f>A12+60</f>
        <v>420</v>
      </c>
      <c r="B15" s="7" t="s">
        <v>7</v>
      </c>
    </row>
    <row r="16" spans="1:2" ht="26.25">
      <c r="A16" s="5">
        <f>A12*0.72</f>
        <v>259.2</v>
      </c>
      <c r="B16" s="7" t="s">
        <v>8</v>
      </c>
    </row>
    <row r="17" spans="1:2">
      <c r="A17" s="9">
        <f>A16/SQRT(2)</f>
        <v>183.2820776835531</v>
      </c>
      <c r="B17" s="7" t="s">
        <v>9</v>
      </c>
    </row>
    <row r="18" spans="1:2" ht="26.25">
      <c r="A18" s="9">
        <f>A12*0.8</f>
        <v>288</v>
      </c>
      <c r="B18" s="7" t="s">
        <v>10</v>
      </c>
    </row>
    <row r="19" spans="1:2">
      <c r="A19" s="9">
        <f>A13-170-A18</f>
        <v>292</v>
      </c>
      <c r="B19" s="7" t="s">
        <v>11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C7" sqref="C7"/>
    </sheetView>
  </sheetViews>
  <sheetFormatPr defaultRowHeight="15"/>
  <cols>
    <col min="1" max="1" width="11.5703125" customWidth="1"/>
    <col min="2" max="2" width="23.42578125" customWidth="1"/>
    <col min="3" max="3" width="24.42578125" customWidth="1"/>
    <col min="4" max="4" width="11.85546875" customWidth="1"/>
    <col min="5" max="5" width="18.5703125" customWidth="1"/>
  </cols>
  <sheetData>
    <row r="1" spans="1:6" ht="45.75" thickBot="1">
      <c r="A1" s="20" t="s">
        <v>72</v>
      </c>
      <c r="B1" s="21" t="s">
        <v>73</v>
      </c>
    </row>
    <row r="2" spans="1:6" ht="27" thickBot="1">
      <c r="A2" s="6">
        <v>360</v>
      </c>
      <c r="B2" s="22" t="s">
        <v>74</v>
      </c>
    </row>
    <row r="3" spans="1:6" ht="27" thickBot="1">
      <c r="A3" s="23">
        <v>750</v>
      </c>
      <c r="B3" s="24" t="s">
        <v>75</v>
      </c>
    </row>
    <row r="4" spans="1:6" ht="15.75" thickBot="1">
      <c r="A4" s="23">
        <v>15</v>
      </c>
      <c r="B4" s="24" t="s">
        <v>76</v>
      </c>
    </row>
    <row r="5" spans="1:6" ht="39.75" thickBot="1">
      <c r="A5" s="23">
        <v>20</v>
      </c>
      <c r="B5" s="24" t="s">
        <v>77</v>
      </c>
    </row>
    <row r="6" spans="1:6" ht="39.75" thickBot="1">
      <c r="A6" s="23">
        <v>27</v>
      </c>
      <c r="B6" s="24" t="s">
        <v>78</v>
      </c>
    </row>
    <row r="7" spans="1:6" ht="39.75" thickBot="1">
      <c r="A7" s="23">
        <v>20</v>
      </c>
      <c r="B7" s="24" t="s">
        <v>79</v>
      </c>
    </row>
    <row r="8" spans="1:6" ht="27" thickBot="1">
      <c r="A8" s="23">
        <v>67</v>
      </c>
      <c r="B8" s="24" t="s">
        <v>80</v>
      </c>
    </row>
    <row r="9" spans="1:6" ht="15.75" thickBot="1">
      <c r="A9" s="23">
        <v>3</v>
      </c>
      <c r="B9" s="24" t="s">
        <v>81</v>
      </c>
    </row>
    <row r="10" spans="1:6" ht="15.75" thickBot="1">
      <c r="A10" s="25" t="s">
        <v>6</v>
      </c>
    </row>
    <row r="11" spans="1:6" ht="39">
      <c r="A11" s="20">
        <f>A12-A6-A5</f>
        <v>173.83647796503186</v>
      </c>
      <c r="B11" s="26" t="s">
        <v>82</v>
      </c>
    </row>
    <row r="12" spans="1:6" ht="51.75">
      <c r="A12" s="20">
        <f>(A18/2)/SIN(60*PI()/180 )</f>
        <v>220.83647796503186</v>
      </c>
      <c r="B12" s="26" t="s">
        <v>83</v>
      </c>
    </row>
    <row r="13" spans="1:6" ht="39">
      <c r="A13" s="20">
        <f>((A11*2)-A5)/COS(A7*PI()/180)</f>
        <v>348.7022763422529</v>
      </c>
      <c r="B13" s="26" t="s">
        <v>84</v>
      </c>
      <c r="C13" t="s">
        <v>94</v>
      </c>
      <c r="D13" s="20">
        <f>A13-36.4</f>
        <v>312.30227634225292</v>
      </c>
      <c r="E13" t="s">
        <v>93</v>
      </c>
      <c r="F13">
        <f>12*25.4</f>
        <v>304.79999999999995</v>
      </c>
    </row>
    <row r="14" spans="1:6" ht="51.75">
      <c r="A14" s="20">
        <f>SQRT((A13*A13)-(A11*A11))</f>
        <v>302.28158471031924</v>
      </c>
      <c r="B14" s="26" t="s">
        <v>85</v>
      </c>
    </row>
    <row r="15" spans="1:6" ht="39.75" thickBot="1">
      <c r="A15" s="20">
        <f>ACOS(A11/A13)*180/PI()</f>
        <v>60.097598807746593</v>
      </c>
      <c r="B15" s="24" t="s">
        <v>86</v>
      </c>
    </row>
    <row r="16" spans="1:6" ht="75">
      <c r="A16" s="20">
        <f>A12*SIN(PI()/6)+A5-A4/2-4</f>
        <v>118.9182389825159</v>
      </c>
      <c r="B16" s="21" t="s">
        <v>87</v>
      </c>
    </row>
    <row r="17" spans="1:4" ht="30">
      <c r="A17" s="20"/>
      <c r="B17" s="21" t="s">
        <v>88</v>
      </c>
    </row>
    <row r="18" spans="1:4" ht="90.75" thickBot="1">
      <c r="A18" s="20">
        <f>A2+22.5</f>
        <v>382.5</v>
      </c>
      <c r="B18" s="24" t="s">
        <v>89</v>
      </c>
      <c r="C18" t="s">
        <v>95</v>
      </c>
      <c r="D18">
        <f>A18/25.4</f>
        <v>15.059055118110237</v>
      </c>
    </row>
    <row r="19" spans="1:4">
      <c r="A19" s="20">
        <f>A16*2</f>
        <v>237.8364779650318</v>
      </c>
      <c r="B19" s="27" t="s">
        <v>90</v>
      </c>
      <c r="C19" t="s">
        <v>95</v>
      </c>
      <c r="D19">
        <f>A19/25.4</f>
        <v>9.3636408647650313</v>
      </c>
    </row>
    <row r="20" spans="1:4" ht="39.75" thickBot="1">
      <c r="A20" s="20">
        <f>A19/SQRT(2)</f>
        <v>168.17578638259886</v>
      </c>
      <c r="B20" s="24" t="s">
        <v>9</v>
      </c>
      <c r="C20" t="s">
        <v>95</v>
      </c>
      <c r="D20">
        <f>A20/25.4</f>
        <v>6.6210939520708214</v>
      </c>
    </row>
    <row r="21" spans="1:4" ht="90.75" thickBot="1">
      <c r="A21" s="20">
        <f>(45+15+15)+25+8+3+4</f>
        <v>115</v>
      </c>
      <c r="B21" s="24" t="s">
        <v>91</v>
      </c>
    </row>
    <row r="22" spans="1:4" ht="52.5" thickBot="1">
      <c r="A22" s="20">
        <f>A3-A14-A21-A8</f>
        <v>265.71841528968076</v>
      </c>
      <c r="B22" s="24" t="s">
        <v>92</v>
      </c>
      <c r="C22" t="s">
        <v>95</v>
      </c>
      <c r="D22">
        <f>A22/25.4</f>
        <v>10.461354932664598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BOM</vt:lpstr>
      <vt:lpstr>Kossel frame calculator</vt:lpstr>
      <vt:lpstr>Kossel Mini Calculator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</cp:lastModifiedBy>
  <dcterms:created xsi:type="dcterms:W3CDTF">2014-03-16T17:53:54Z</dcterms:created>
  <dcterms:modified xsi:type="dcterms:W3CDTF">2014-05-01T23:37:43Z</dcterms:modified>
</cp:coreProperties>
</file>